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5480" windowHeight="8136"/>
  </bookViews>
  <sheets>
    <sheet name="CARGOS" sheetId="1" r:id="rId1"/>
  </sheets>
  <calcPr calcId="152511"/>
</workbook>
</file>

<file path=xl/calcChain.xml><?xml version="1.0" encoding="utf-8"?>
<calcChain xmlns="http://schemas.openxmlformats.org/spreadsheetml/2006/main">
  <c r="M8" i="1"/>
  <c r="M9"/>
  <c r="R52"/>
  <c r="S52"/>
  <c r="T52"/>
  <c r="U52"/>
  <c r="R53"/>
  <c r="S53"/>
  <c r="T53"/>
  <c r="U53"/>
  <c r="R54"/>
  <c r="S54"/>
  <c r="T54"/>
  <c r="U54"/>
  <c r="R55"/>
  <c r="S55"/>
  <c r="T55"/>
  <c r="U55"/>
  <c r="R56"/>
  <c r="S56"/>
  <c r="T56"/>
  <c r="U56"/>
  <c r="R57"/>
  <c r="S57"/>
  <c r="T57"/>
  <c r="U57"/>
  <c r="R58"/>
  <c r="S58"/>
  <c r="T58"/>
  <c r="U58"/>
  <c r="R59"/>
  <c r="S59"/>
  <c r="T59"/>
  <c r="U59"/>
  <c r="R60"/>
  <c r="S60"/>
  <c r="T60"/>
  <c r="U60"/>
  <c r="R61"/>
  <c r="S61"/>
  <c r="T61"/>
  <c r="U61"/>
  <c r="R62"/>
  <c r="S62"/>
  <c r="T62"/>
  <c r="U62"/>
  <c r="R63"/>
  <c r="S63"/>
  <c r="T63"/>
  <c r="U63"/>
  <c r="R64"/>
  <c r="S64"/>
  <c r="T64"/>
  <c r="U64"/>
  <c r="R65"/>
  <c r="S65"/>
  <c r="T65"/>
  <c r="U65"/>
  <c r="R66"/>
  <c r="S66"/>
  <c r="T66"/>
  <c r="U66"/>
  <c r="R67"/>
  <c r="S67"/>
  <c r="T67"/>
  <c r="U67"/>
  <c r="R68"/>
  <c r="S68"/>
  <c r="T68"/>
  <c r="U68"/>
  <c r="R69"/>
  <c r="S69"/>
  <c r="T69"/>
  <c r="U69"/>
  <c r="R70"/>
  <c r="S70"/>
  <c r="T70"/>
  <c r="U70"/>
  <c r="U51"/>
  <c r="T51"/>
  <c r="S51"/>
  <c r="R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51"/>
  <c r="G12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N12"/>
  <c r="G16"/>
  <c r="N16"/>
  <c r="G20"/>
  <c r="N20"/>
  <c r="G24"/>
  <c r="N24"/>
  <c r="G28"/>
  <c r="N28"/>
  <c r="G32"/>
  <c r="N32"/>
  <c r="G36"/>
  <c r="H36"/>
  <c r="N36"/>
  <c r="M23"/>
  <c r="M13"/>
  <c r="M24"/>
  <c r="M14"/>
  <c r="M11"/>
  <c r="M34"/>
  <c r="M15"/>
  <c r="M31"/>
  <c r="M46"/>
  <c r="M61"/>
  <c r="M64"/>
  <c r="M49"/>
  <c r="M65"/>
  <c r="M40"/>
  <c r="M53"/>
  <c r="M41"/>
  <c r="M45"/>
  <c r="M66"/>
  <c r="M62"/>
  <c r="M50"/>
  <c r="M58"/>
  <c r="M69"/>
  <c r="M36"/>
  <c r="M70"/>
  <c r="M44"/>
  <c r="M47"/>
  <c r="M54"/>
  <c r="M52"/>
  <c r="M55"/>
  <c r="M59"/>
  <c r="M43"/>
  <c r="M56"/>
  <c r="M42"/>
  <c r="M57"/>
  <c r="M38"/>
  <c r="I37"/>
  <c r="K37"/>
  <c r="I36"/>
  <c r="K36"/>
  <c r="E37"/>
  <c r="F37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M68"/>
  <c r="M35"/>
  <c r="M37"/>
  <c r="M67"/>
  <c r="M63"/>
  <c r="M39"/>
  <c r="M48"/>
  <c r="M60"/>
  <c r="M51"/>
  <c r="M17"/>
  <c r="M22"/>
  <c r="M27"/>
  <c r="M33"/>
  <c r="M32"/>
  <c r="M19"/>
  <c r="M30"/>
  <c r="M18"/>
  <c r="M10"/>
  <c r="J32"/>
  <c r="H32"/>
  <c r="M28"/>
  <c r="M21"/>
  <c r="M26"/>
  <c r="M12"/>
  <c r="M20"/>
  <c r="M29"/>
  <c r="M16"/>
  <c r="M25"/>
  <c r="I32"/>
  <c r="K32"/>
  <c r="I33"/>
  <c r="K33"/>
  <c r="J16"/>
  <c r="H16"/>
  <c r="J20"/>
  <c r="H20"/>
  <c r="J28"/>
  <c r="H28"/>
  <c r="J12"/>
  <c r="H12"/>
  <c r="J24"/>
  <c r="H24"/>
  <c r="I12"/>
  <c r="K12"/>
  <c r="I13"/>
  <c r="K13"/>
  <c r="I20"/>
  <c r="K20"/>
  <c r="I21"/>
  <c r="K21"/>
  <c r="I25"/>
  <c r="K25"/>
  <c r="I24"/>
  <c r="K24"/>
  <c r="E24"/>
  <c r="F24"/>
  <c r="I28"/>
  <c r="K28"/>
  <c r="I29"/>
  <c r="K29"/>
  <c r="I17"/>
  <c r="K17"/>
  <c r="I16"/>
  <c r="K16"/>
  <c r="E16"/>
  <c r="F16"/>
  <c r="E32"/>
  <c r="F32"/>
  <c r="E28"/>
  <c r="F28"/>
  <c r="E20"/>
  <c r="F20"/>
  <c r="E12"/>
  <c r="F12"/>
</calcChain>
</file>

<file path=xl/comments1.xml><?xml version="1.0" encoding="utf-8"?>
<comments xmlns="http://schemas.openxmlformats.org/spreadsheetml/2006/main">
  <authors>
    <author>Rafael Díaz</author>
  </authors>
  <commentList>
    <comment ref="M7" authorId="0">
      <text>
        <r>
          <rPr>
            <b/>
            <sz val="9"/>
            <color indexed="81"/>
            <rFont val="Tahoma"/>
            <charset val="1"/>
          </rPr>
          <t>Rafael Díaz:</t>
        </r>
        <r>
          <rPr>
            <sz val="9"/>
            <color indexed="81"/>
            <rFont val="Tahoma"/>
            <charset val="1"/>
          </rPr>
          <t xml:space="preserve">
INGRESAR VALOR HORA SEGÚN LA ESCALA VIGENTE</t>
        </r>
      </text>
    </comment>
    <comment ref="M8" authorId="0">
      <text>
        <r>
          <rPr>
            <b/>
            <sz val="9"/>
            <color indexed="81"/>
            <rFont val="Tahoma"/>
            <charset val="1"/>
          </rPr>
          <t>Rafael Díaz:</t>
        </r>
        <r>
          <rPr>
            <sz val="9"/>
            <color indexed="81"/>
            <rFont val="Tahoma"/>
            <charset val="1"/>
          </rPr>
          <t xml:space="preserve">
MULTIPLICAR CADA AÑO POR EL INCREMENTO UDELAR NUEVO</t>
        </r>
      </text>
    </comment>
  </commentList>
</comments>
</file>

<file path=xl/sharedStrings.xml><?xml version="1.0" encoding="utf-8"?>
<sst xmlns="http://schemas.openxmlformats.org/spreadsheetml/2006/main" count="67" uniqueCount="27">
  <si>
    <t>* Para formulación de proyectos se debe sumar overhead (5% Proyectos Anii, 10% proyectos concursables y 15% proventos, convenios, etc).</t>
  </si>
  <si>
    <t>* Para calcular extensiones horarias, realizar ambas opciones y hacer la resta. ( 1 - 2 )</t>
  </si>
  <si>
    <t>MONTO DE ESCALA</t>
  </si>
  <si>
    <t>HORAS</t>
  </si>
  <si>
    <t>MESES</t>
  </si>
  <si>
    <t>% DE CANON</t>
  </si>
  <si>
    <t xml:space="preserve">  </t>
  </si>
  <si>
    <t>GRADO</t>
  </si>
  <si>
    <t>COSTO</t>
  </si>
  <si>
    <t>CON CANON INCLUIDO</t>
  </si>
  <si>
    <t>* Los datos a ingresar son: Grado, horas, meses y porcentaje de canon (según corresponda).</t>
  </si>
  <si>
    <t xml:space="preserve">   Ejemplo: Para un cargo G-1-20 hs por 15 meses financiado con Anii ingresamos 1 - 20 - 15 - 5 en las celdas correspondientes</t>
  </si>
  <si>
    <r>
      <t xml:space="preserve">* Completar </t>
    </r>
    <r>
      <rPr>
        <b/>
        <sz val="10"/>
        <color indexed="10"/>
        <rFont val="Verdana"/>
        <family val="2"/>
      </rPr>
      <t>UNICAMENTE</t>
    </r>
    <r>
      <rPr>
        <sz val="10"/>
        <rFont val="Verdana"/>
        <family val="2"/>
      </rPr>
      <t xml:space="preserve"> los campos en color naranja </t>
    </r>
  </si>
  <si>
    <t>* Ante cualquier duda consultar con Sección Sueldos (interno 171 o sueldos@fcien.edu.uy)</t>
  </si>
  <si>
    <t>MONTO</t>
  </si>
  <si>
    <t>NOMINAL</t>
  </si>
  <si>
    <t>%</t>
  </si>
  <si>
    <t>OARE</t>
  </si>
  <si>
    <t>PARA CALCULAR COMPENSACIONES OARE</t>
  </si>
  <si>
    <t>* Para calcular montos para años posteriores al monto obtenido incrementar un 12% por año</t>
  </si>
  <si>
    <t>VALOR HORA</t>
  </si>
  <si>
    <t>COEFICIENTE</t>
  </si>
  <si>
    <t>MONTO TOTAL</t>
  </si>
  <si>
    <t>NO MODIFICAR</t>
  </si>
  <si>
    <t>MODIFICAR SEGÚN COMENTARIO</t>
  </si>
  <si>
    <t>CALCULOS DE SUELDOS EXTRAPRESUPUESTALES 2020</t>
  </si>
  <si>
    <t>ESCALA DOCENTE VIGENCIA 2020</t>
  </si>
</sst>
</file>

<file path=xl/styles.xml><?xml version="1.0" encoding="utf-8"?>
<styleSheet xmlns="http://schemas.openxmlformats.org/spreadsheetml/2006/main">
  <fonts count="13"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20"/>
      <name val="Verdana"/>
      <family val="2"/>
    </font>
    <font>
      <sz val="8"/>
      <name val="Verdana"/>
      <family val="2"/>
    </font>
    <font>
      <sz val="22"/>
      <name val="Verdana"/>
      <family val="2"/>
    </font>
    <font>
      <b/>
      <sz val="10"/>
      <color indexed="10"/>
      <name val="Verdana"/>
      <family val="2"/>
    </font>
    <font>
      <b/>
      <sz val="18"/>
      <color indexed="10"/>
      <name val="Verdana"/>
      <family val="2"/>
    </font>
    <font>
      <b/>
      <sz val="22"/>
      <color indexed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2" fontId="0" fillId="0" borderId="0" xfId="0" applyNumberFormat="1"/>
    <xf numFmtId="0" fontId="0" fillId="3" borderId="0" xfId="0" applyFill="1"/>
    <xf numFmtId="1" fontId="1" fillId="3" borderId="0" xfId="0" applyNumberFormat="1" applyFont="1" applyFill="1"/>
    <xf numFmtId="1" fontId="1" fillId="3" borderId="0" xfId="0" applyNumberFormat="1" applyFont="1" applyFill="1" applyAlignment="1">
      <alignment horizontal="center"/>
    </xf>
    <xf numFmtId="0" fontId="0" fillId="0" borderId="0" xfId="0" applyBorder="1"/>
    <xf numFmtId="0" fontId="0" fillId="4" borderId="0" xfId="0" applyFill="1"/>
    <xf numFmtId="0" fontId="0" fillId="4" borderId="0" xfId="0" applyFill="1" applyBorder="1"/>
    <xf numFmtId="0" fontId="1" fillId="5" borderId="5" xfId="0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7" fillId="7" borderId="9" xfId="0" applyFont="1" applyFill="1" applyBorder="1" applyAlignment="1"/>
    <xf numFmtId="0" fontId="8" fillId="7" borderId="10" xfId="0" applyFont="1" applyFill="1" applyBorder="1" applyAlignment="1"/>
    <xf numFmtId="0" fontId="9" fillId="8" borderId="10" xfId="0" applyFont="1" applyFill="1" applyBorder="1"/>
    <xf numFmtId="0" fontId="10" fillId="7" borderId="10" xfId="0" applyFont="1" applyFill="1" applyBorder="1" applyAlignment="1">
      <alignment horizontal="center"/>
    </xf>
    <xf numFmtId="0" fontId="9" fillId="8" borderId="11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8" borderId="0" xfId="0" applyFill="1" applyBorder="1"/>
    <xf numFmtId="0" fontId="0" fillId="8" borderId="16" xfId="0" applyFill="1" applyBorder="1"/>
    <xf numFmtId="0" fontId="0" fillId="8" borderId="12" xfId="0" applyFill="1" applyBorder="1"/>
    <xf numFmtId="0" fontId="0" fillId="2" borderId="17" xfId="0" applyFill="1" applyBorder="1" applyAlignment="1">
      <alignment horizontal="center"/>
    </xf>
    <xf numFmtId="0" fontId="0" fillId="8" borderId="15" xfId="0" applyFill="1" applyBorder="1"/>
    <xf numFmtId="0" fontId="1" fillId="8" borderId="5" xfId="0" applyFont="1" applyFill="1" applyBorder="1"/>
    <xf numFmtId="0" fontId="1" fillId="8" borderId="16" xfId="0" applyFont="1" applyFill="1" applyBorder="1"/>
    <xf numFmtId="16" fontId="0" fillId="0" borderId="0" xfId="0" applyNumberFormat="1" applyFill="1"/>
    <xf numFmtId="0" fontId="0" fillId="10" borderId="0" xfId="0" applyFill="1"/>
    <xf numFmtId="0" fontId="0" fillId="11" borderId="0" xfId="0" applyFill="1"/>
    <xf numFmtId="2" fontId="0" fillId="11" borderId="0" xfId="0" applyNumberFormat="1" applyFill="1"/>
    <xf numFmtId="0" fontId="3" fillId="4" borderId="0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showGridLines="0" tabSelected="1" zoomScaleNormal="100" workbookViewId="0">
      <selection activeCell="D12" sqref="D12"/>
    </sheetView>
  </sheetViews>
  <sheetFormatPr baseColWidth="10" defaultRowHeight="12.6"/>
  <cols>
    <col min="1" max="1" width="8.26953125" customWidth="1"/>
    <col min="2" max="2" width="9.6328125" customWidth="1"/>
    <col min="3" max="3" width="9.453125" customWidth="1"/>
    <col min="4" max="4" width="11.7265625" customWidth="1"/>
    <col min="5" max="5" width="16.6328125" customWidth="1"/>
    <col min="6" max="6" width="21.453125" bestFit="1" customWidth="1"/>
    <col min="7" max="7" width="14.90625" hidden="1" customWidth="1"/>
    <col min="8" max="9" width="11.90625" hidden="1" customWidth="1"/>
    <col min="10" max="10" width="6.90625" hidden="1" customWidth="1"/>
    <col min="11" max="11" width="11.90625" hidden="1" customWidth="1"/>
    <col min="12" max="12" width="3.08984375" hidden="1" customWidth="1"/>
    <col min="13" max="13" width="11.90625" hidden="1" customWidth="1"/>
    <col min="14" max="14" width="3.90625" hidden="1" customWidth="1"/>
    <col min="15" max="15" width="1.453125" style="16" hidden="1" customWidth="1"/>
    <col min="16" max="16" width="3.36328125" hidden="1" customWidth="1"/>
    <col min="17" max="18" width="8.453125" hidden="1" customWidth="1"/>
    <col min="19" max="19" width="9.26953125" hidden="1" customWidth="1"/>
    <col min="20" max="21" width="9.453125" hidden="1" customWidth="1"/>
    <col min="22" max="22" width="8.90625" bestFit="1" customWidth="1"/>
    <col min="23" max="23" width="13.26953125" bestFit="1" customWidth="1"/>
  </cols>
  <sheetData>
    <row r="1" spans="1:27" ht="28.8" thickBot="1">
      <c r="A1" s="23" t="s">
        <v>25</v>
      </c>
      <c r="B1" s="24"/>
      <c r="C1" s="24"/>
      <c r="D1" s="24"/>
      <c r="E1" s="24"/>
      <c r="F1" s="25"/>
      <c r="G1" s="26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7"/>
    </row>
    <row r="2" spans="1:27" s="2" customFormat="1">
      <c r="A2" s="1"/>
      <c r="B2" s="1"/>
      <c r="C2" s="1"/>
      <c r="D2" s="1"/>
      <c r="E2" s="1"/>
      <c r="G2" s="1"/>
      <c r="O2" s="16"/>
    </row>
    <row r="3" spans="1:27" s="2" customFormat="1">
      <c r="A3" t="s">
        <v>12</v>
      </c>
      <c r="B3" s="1"/>
      <c r="C3" s="1"/>
      <c r="D3" s="1"/>
      <c r="E3" s="1"/>
      <c r="G3" s="1"/>
      <c r="O3" s="16"/>
    </row>
    <row r="4" spans="1:27" s="2" customFormat="1">
      <c r="A4" s="2" t="s">
        <v>10</v>
      </c>
      <c r="B4" s="1"/>
      <c r="C4" s="1"/>
      <c r="D4" s="1"/>
      <c r="E4" s="1"/>
      <c r="G4" s="1"/>
      <c r="O4" s="16"/>
    </row>
    <row r="5" spans="1:27" s="2" customFormat="1">
      <c r="A5" s="2" t="s">
        <v>11</v>
      </c>
      <c r="B5" s="1"/>
      <c r="C5" s="1"/>
      <c r="D5" s="1"/>
      <c r="E5" s="1"/>
      <c r="G5" s="1"/>
      <c r="O5" s="16"/>
    </row>
    <row r="6" spans="1:27">
      <c r="A6" t="s">
        <v>0</v>
      </c>
      <c r="H6" s="2"/>
      <c r="Q6" s="42"/>
      <c r="R6" s="42"/>
      <c r="S6" s="42"/>
      <c r="T6" s="42"/>
    </row>
    <row r="7" spans="1:27">
      <c r="A7" t="s">
        <v>13</v>
      </c>
      <c r="H7" s="2"/>
      <c r="K7" t="s">
        <v>20</v>
      </c>
      <c r="M7" s="42">
        <v>19.71</v>
      </c>
      <c r="Q7" s="42" t="s">
        <v>24</v>
      </c>
      <c r="R7" s="42"/>
      <c r="S7" s="42"/>
      <c r="T7" s="42"/>
    </row>
    <row r="8" spans="1:27">
      <c r="A8" t="s">
        <v>1</v>
      </c>
      <c r="H8" s="2"/>
      <c r="K8" t="s">
        <v>21</v>
      </c>
      <c r="M8" s="42">
        <f>1.022*1.1194*1.0878*1.01*1.031*1.019*1.0197*1.0275*1.032*1.02945*1.0271*1.02</f>
        <v>1.5398966776720917</v>
      </c>
      <c r="Q8" s="43" t="s">
        <v>23</v>
      </c>
      <c r="R8" s="43"/>
      <c r="W8" s="2"/>
      <c r="Y8" s="2"/>
    </row>
    <row r="9" spans="1:27">
      <c r="A9" t="s">
        <v>19</v>
      </c>
      <c r="H9" s="2"/>
      <c r="K9" t="s">
        <v>22</v>
      </c>
      <c r="M9" s="43">
        <f>ROUND(M7*M8,2)</f>
        <v>30.35</v>
      </c>
      <c r="W9" s="2"/>
      <c r="X9" s="2"/>
      <c r="Y9" s="2"/>
    </row>
    <row r="10" spans="1:27" ht="13.2" thickBot="1">
      <c r="L10">
        <v>0</v>
      </c>
      <c r="M10" s="43">
        <f>$M$9*L10</f>
        <v>0</v>
      </c>
      <c r="W10" s="2"/>
      <c r="X10" s="41"/>
      <c r="Y10" s="2"/>
    </row>
    <row r="11" spans="1:27" ht="13.65" customHeight="1">
      <c r="A11" s="3" t="s">
        <v>7</v>
      </c>
      <c r="B11" s="3" t="s">
        <v>3</v>
      </c>
      <c r="C11" s="4" t="s">
        <v>4</v>
      </c>
      <c r="D11" s="3" t="s">
        <v>5</v>
      </c>
      <c r="E11" s="18" t="s">
        <v>8</v>
      </c>
      <c r="F11" s="21" t="s">
        <v>9</v>
      </c>
      <c r="G11" s="8" t="s">
        <v>2</v>
      </c>
      <c r="L11">
        <v>1</v>
      </c>
      <c r="M11" s="43">
        <f>$M$9*L11</f>
        <v>30.35</v>
      </c>
      <c r="O11" s="45"/>
      <c r="P11" s="46" t="s">
        <v>26</v>
      </c>
      <c r="Q11" s="46"/>
      <c r="R11" s="46"/>
      <c r="S11" s="46"/>
      <c r="T11" s="46"/>
      <c r="U11" s="46"/>
      <c r="V11" s="47">
        <v>1</v>
      </c>
      <c r="W11" s="2"/>
      <c r="X11" s="41"/>
      <c r="Y11" s="2"/>
    </row>
    <row r="12" spans="1:27" ht="13.65" customHeight="1" thickBot="1">
      <c r="A12" s="5">
        <v>2</v>
      </c>
      <c r="B12" s="5">
        <v>25</v>
      </c>
      <c r="C12" s="6">
        <v>1</v>
      </c>
      <c r="D12" s="5">
        <v>0</v>
      </c>
      <c r="E12" s="19">
        <f>ROUND((K12+K13),0)</f>
        <v>37606</v>
      </c>
      <c r="F12" s="22">
        <f>ROUND(E12/N12*100,0)</f>
        <v>37606</v>
      </c>
      <c r="G12" s="9">
        <f>INDEX($Q$13:$U$70,MATCH(B12,$P$13:$P$70),MATCH(A12,$Q$12:$U$12))</f>
        <v>29218.05</v>
      </c>
      <c r="H12" s="2">
        <f>(G12*1.1)+J12</f>
        <v>32868.255000000005</v>
      </c>
      <c r="I12">
        <f>+H12*1.06</f>
        <v>34840.350300000006</v>
      </c>
      <c r="J12">
        <f>INDEX($M$10:$M$59,MATCH(B12,$L$10:$L$59),0)</f>
        <v>728.40000000000009</v>
      </c>
      <c r="K12">
        <f>I12*C12</f>
        <v>34840.350300000006</v>
      </c>
      <c r="L12">
        <f t="shared" ref="L12:L58" si="0">+L11+1</f>
        <v>2</v>
      </c>
      <c r="M12" s="43">
        <f t="shared" ref="M12:M34" si="1">$M$9*L12</f>
        <v>60.7</v>
      </c>
      <c r="N12">
        <f>+100-D12</f>
        <v>100</v>
      </c>
      <c r="O12" s="45"/>
      <c r="P12" s="12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48"/>
      <c r="W12" s="2"/>
      <c r="X12" s="41"/>
      <c r="Y12" s="2"/>
    </row>
    <row r="13" spans="1:27" ht="13.65" customHeight="1">
      <c r="C13" t="s">
        <v>6</v>
      </c>
      <c r="F13" s="15"/>
      <c r="G13" s="10"/>
      <c r="H13" s="2"/>
      <c r="I13">
        <f>+H12*0.0833*1.01</f>
        <v>2765.3048979150003</v>
      </c>
      <c r="K13">
        <f>+I13*C12</f>
        <v>2765.3048979150003</v>
      </c>
      <c r="L13">
        <f t="shared" si="0"/>
        <v>3</v>
      </c>
      <c r="M13" s="43">
        <f t="shared" si="1"/>
        <v>91.050000000000011</v>
      </c>
      <c r="O13" s="17"/>
      <c r="P13" s="13">
        <v>3</v>
      </c>
      <c r="Q13" s="11">
        <v>2914.43</v>
      </c>
      <c r="R13" s="11">
        <v>3600.27</v>
      </c>
      <c r="S13" s="11">
        <v>4286.13</v>
      </c>
      <c r="T13" s="11">
        <v>4873.99</v>
      </c>
      <c r="U13" s="11">
        <v>5461.85</v>
      </c>
      <c r="W13" s="2"/>
      <c r="X13" s="2"/>
      <c r="Y13" s="2"/>
      <c r="Z13" s="2"/>
      <c r="AA13" s="2"/>
    </row>
    <row r="14" spans="1:27" ht="13.65" customHeight="1" thickBot="1">
      <c r="F14" s="15"/>
      <c r="G14" s="10"/>
      <c r="H14" s="2"/>
      <c r="L14">
        <f t="shared" si="0"/>
        <v>4</v>
      </c>
      <c r="M14" s="43">
        <f t="shared" si="1"/>
        <v>121.4</v>
      </c>
      <c r="O14" s="17"/>
      <c r="P14" s="13">
        <v>4</v>
      </c>
      <c r="Q14" s="11">
        <v>3567.55</v>
      </c>
      <c r="R14" s="11">
        <v>4482</v>
      </c>
      <c r="S14" s="11">
        <v>5396.53</v>
      </c>
      <c r="T14" s="11">
        <v>6180.31</v>
      </c>
      <c r="U14" s="11">
        <v>6964.09</v>
      </c>
      <c r="W14" s="2"/>
      <c r="X14" s="2"/>
      <c r="Y14" s="2"/>
      <c r="Z14" s="2"/>
      <c r="AA14" s="2"/>
    </row>
    <row r="15" spans="1:27" ht="13.65" customHeight="1">
      <c r="A15" s="3" t="s">
        <v>7</v>
      </c>
      <c r="B15" s="3" t="s">
        <v>3</v>
      </c>
      <c r="C15" s="4" t="s">
        <v>4</v>
      </c>
      <c r="D15" s="4" t="s">
        <v>5</v>
      </c>
      <c r="E15" s="20" t="s">
        <v>8</v>
      </c>
      <c r="F15" s="21" t="s">
        <v>9</v>
      </c>
      <c r="G15" s="8" t="s">
        <v>2</v>
      </c>
      <c r="H15" s="2"/>
      <c r="L15">
        <f t="shared" si="0"/>
        <v>5</v>
      </c>
      <c r="M15" s="43">
        <f t="shared" si="1"/>
        <v>151.75</v>
      </c>
      <c r="O15" s="45"/>
      <c r="P15" s="13">
        <v>5</v>
      </c>
      <c r="Q15" s="11">
        <v>4220.8100000000004</v>
      </c>
      <c r="R15" s="11">
        <v>5363.86</v>
      </c>
      <c r="S15" s="11">
        <v>6506.9</v>
      </c>
      <c r="T15" s="11">
        <v>7486.69</v>
      </c>
      <c r="U15" s="11">
        <v>8466.48</v>
      </c>
      <c r="V15" s="47">
        <v>2</v>
      </c>
      <c r="W15" s="2"/>
      <c r="X15" s="2"/>
      <c r="Y15" s="2"/>
      <c r="Z15" s="2"/>
      <c r="AA15" s="2"/>
    </row>
    <row r="16" spans="1:27" ht="13.65" customHeight="1" thickBot="1">
      <c r="A16" s="5"/>
      <c r="B16" s="5"/>
      <c r="C16" s="6"/>
      <c r="D16" s="6">
        <v>0</v>
      </c>
      <c r="E16" s="19" t="e">
        <f>ROUND((K16+K17),0)</f>
        <v>#N/A</v>
      </c>
      <c r="F16" s="22" t="e">
        <f>ROUND(E16/N16*100,0)</f>
        <v>#N/A</v>
      </c>
      <c r="G16" s="9" t="e">
        <f>INDEX($Q$13:$U$58,MATCH(B16,$P$13:$P$58),MATCH(A16,$Q$12:$U$12))</f>
        <v>#N/A</v>
      </c>
      <c r="H16" s="2" t="e">
        <f>(G16*1.1)+J16</f>
        <v>#N/A</v>
      </c>
      <c r="I16" t="e">
        <f>+H16*1.06</f>
        <v>#N/A</v>
      </c>
      <c r="J16">
        <f>INDEX($M$10:$M$59,MATCH(B16,$L$10:$L$59),0)</f>
        <v>0</v>
      </c>
      <c r="K16" t="e">
        <f>I16*C16</f>
        <v>#N/A</v>
      </c>
      <c r="L16">
        <f t="shared" si="0"/>
        <v>6</v>
      </c>
      <c r="M16" s="43">
        <f t="shared" si="1"/>
        <v>182.10000000000002</v>
      </c>
      <c r="N16">
        <f>+100-D16</f>
        <v>100</v>
      </c>
      <c r="O16" s="45"/>
      <c r="P16" s="13">
        <v>6</v>
      </c>
      <c r="Q16" s="11">
        <v>4873.93</v>
      </c>
      <c r="R16" s="11">
        <v>6245.58</v>
      </c>
      <c r="S16" s="11">
        <v>7617.3</v>
      </c>
      <c r="T16" s="11">
        <v>8793.02</v>
      </c>
      <c r="U16" s="11">
        <v>9968.73</v>
      </c>
      <c r="V16" s="48"/>
      <c r="W16" s="2"/>
      <c r="X16" s="2"/>
      <c r="Y16" s="2"/>
      <c r="Z16" s="2"/>
      <c r="AA16" s="2"/>
    </row>
    <row r="17" spans="1:27" ht="13.65" customHeight="1">
      <c r="F17" s="15"/>
      <c r="G17" s="10"/>
      <c r="H17" s="2"/>
      <c r="I17" t="e">
        <f>+H16*0.0833*1.01</f>
        <v>#N/A</v>
      </c>
      <c r="K17" t="e">
        <f>+I17*C16</f>
        <v>#N/A</v>
      </c>
      <c r="L17">
        <f t="shared" si="0"/>
        <v>7</v>
      </c>
      <c r="M17" s="43">
        <f t="shared" si="1"/>
        <v>212.45000000000002</v>
      </c>
      <c r="P17" s="13">
        <v>7</v>
      </c>
      <c r="Q17" s="11">
        <v>5527.13</v>
      </c>
      <c r="R17" s="11">
        <v>7127.43</v>
      </c>
      <c r="S17" s="11">
        <v>8727.75</v>
      </c>
      <c r="T17" s="11">
        <v>10099.44</v>
      </c>
      <c r="U17" s="11">
        <v>11216.4</v>
      </c>
      <c r="W17" s="2"/>
      <c r="X17" s="2"/>
      <c r="Y17" s="2"/>
      <c r="Z17" s="2"/>
      <c r="AA17" s="2"/>
    </row>
    <row r="18" spans="1:27" ht="13.65" customHeight="1" thickBot="1">
      <c r="F18" s="7"/>
      <c r="G18" s="10"/>
      <c r="H18" s="2"/>
      <c r="L18">
        <f t="shared" si="0"/>
        <v>8</v>
      </c>
      <c r="M18" s="43">
        <f t="shared" si="1"/>
        <v>242.8</v>
      </c>
      <c r="P18" s="13">
        <v>8</v>
      </c>
      <c r="Q18" s="11">
        <v>6180.31</v>
      </c>
      <c r="R18" s="11">
        <v>8009.23</v>
      </c>
      <c r="S18" s="11">
        <v>9838.08</v>
      </c>
      <c r="T18" s="11">
        <v>11146.59</v>
      </c>
      <c r="U18" s="11">
        <v>12818.61</v>
      </c>
      <c r="W18" s="2"/>
      <c r="X18" s="2"/>
      <c r="Y18" s="2"/>
      <c r="Z18" s="2"/>
      <c r="AA18" s="2"/>
    </row>
    <row r="19" spans="1:27" ht="13.65" customHeight="1">
      <c r="A19" s="3" t="s">
        <v>7</v>
      </c>
      <c r="B19" s="3" t="s">
        <v>3</v>
      </c>
      <c r="C19" s="4" t="s">
        <v>4</v>
      </c>
      <c r="D19" s="4" t="s">
        <v>5</v>
      </c>
      <c r="E19" s="18" t="s">
        <v>8</v>
      </c>
      <c r="F19" s="21" t="s">
        <v>9</v>
      </c>
      <c r="G19" s="8" t="s">
        <v>2</v>
      </c>
      <c r="H19" s="2"/>
      <c r="L19">
        <f t="shared" si="0"/>
        <v>9</v>
      </c>
      <c r="M19" s="43">
        <f t="shared" si="1"/>
        <v>273.15000000000003</v>
      </c>
      <c r="P19" s="13">
        <v>9</v>
      </c>
      <c r="Q19" s="11">
        <v>6833.51</v>
      </c>
      <c r="R19" s="11">
        <v>8891</v>
      </c>
      <c r="S19" s="11">
        <v>10659.02</v>
      </c>
      <c r="T19" s="11">
        <v>12539.99</v>
      </c>
      <c r="U19" s="11">
        <v>14420.98</v>
      </c>
      <c r="W19" s="2"/>
      <c r="X19" s="2"/>
      <c r="Y19" s="2"/>
      <c r="Z19" s="2"/>
      <c r="AA19" s="2"/>
    </row>
    <row r="20" spans="1:27" ht="13.65" customHeight="1" thickBot="1">
      <c r="A20" s="5">
        <v>0</v>
      </c>
      <c r="B20" s="5">
        <v>0</v>
      </c>
      <c r="C20" s="6">
        <v>0</v>
      </c>
      <c r="D20" s="6">
        <v>0</v>
      </c>
      <c r="E20" s="19" t="e">
        <f>ROUND((K20+K21),0)</f>
        <v>#N/A</v>
      </c>
      <c r="F20" s="22" t="e">
        <f>ROUND(E20/N20*100,0)</f>
        <v>#N/A</v>
      </c>
      <c r="G20" s="9" t="e">
        <f>INDEX($Q$13:$U$58,MATCH(B20,$P$13:$P$58),MATCH(A20,$Q$12:$U$12))</f>
        <v>#N/A</v>
      </c>
      <c r="H20" s="2" t="e">
        <f>(G20*1.1)+J20</f>
        <v>#N/A</v>
      </c>
      <c r="I20" t="e">
        <f>+H20*1.06</f>
        <v>#N/A</v>
      </c>
      <c r="J20">
        <f>INDEX($M$10:$M$59,MATCH(B20,$L$10:$L$59),0)</f>
        <v>0</v>
      </c>
      <c r="K20" t="e">
        <f>I20*C20</f>
        <v>#N/A</v>
      </c>
      <c r="L20">
        <f t="shared" si="0"/>
        <v>10</v>
      </c>
      <c r="M20" s="43">
        <f t="shared" si="1"/>
        <v>303.5</v>
      </c>
      <c r="N20">
        <f>+100-D20</f>
        <v>100</v>
      </c>
      <c r="P20" s="13">
        <v>10</v>
      </c>
      <c r="Q20" s="11">
        <v>7659.26</v>
      </c>
      <c r="R20" s="11">
        <v>10005.870000000001</v>
      </c>
      <c r="S20" s="11">
        <v>12156.31</v>
      </c>
      <c r="T20" s="11">
        <v>14301.56</v>
      </c>
      <c r="U20" s="11">
        <v>16446.8</v>
      </c>
      <c r="W20" s="2"/>
      <c r="X20" s="2"/>
      <c r="Y20" s="2"/>
      <c r="Z20" s="2"/>
      <c r="AA20" s="2"/>
    </row>
    <row r="21" spans="1:27" ht="13.65" customHeight="1">
      <c r="F21" s="15"/>
      <c r="G21" s="10"/>
      <c r="H21" s="2"/>
      <c r="I21" t="e">
        <f>+H20*0.0833*1.01</f>
        <v>#N/A</v>
      </c>
      <c r="K21" t="e">
        <f>+I21*C20</f>
        <v>#N/A</v>
      </c>
      <c r="L21">
        <f t="shared" si="0"/>
        <v>11</v>
      </c>
      <c r="M21" s="43">
        <f t="shared" si="1"/>
        <v>333.85</v>
      </c>
      <c r="P21" s="13">
        <v>11</v>
      </c>
      <c r="Q21" s="11">
        <v>8383.3799999999992</v>
      </c>
      <c r="R21" s="11">
        <v>10696.13</v>
      </c>
      <c r="S21" s="11">
        <v>13469.19</v>
      </c>
      <c r="T21" s="11">
        <v>15846.14</v>
      </c>
      <c r="U21" s="11">
        <v>18223.060000000001</v>
      </c>
      <c r="W21" s="2"/>
      <c r="X21" s="2"/>
      <c r="Y21" s="2"/>
      <c r="Z21" s="2"/>
      <c r="AA21" s="2"/>
    </row>
    <row r="22" spans="1:27" ht="13.65" customHeight="1" thickBot="1">
      <c r="F22" s="7"/>
      <c r="G22" s="10"/>
      <c r="H22" s="2"/>
      <c r="L22">
        <f t="shared" si="0"/>
        <v>12</v>
      </c>
      <c r="M22" s="43">
        <f t="shared" si="1"/>
        <v>364.20000000000005</v>
      </c>
      <c r="P22" s="13">
        <v>12</v>
      </c>
      <c r="Q22" s="11">
        <v>9107.4599999999991</v>
      </c>
      <c r="R22" s="11">
        <v>11738.68</v>
      </c>
      <c r="S22" s="11">
        <v>14782.1</v>
      </c>
      <c r="T22" s="11">
        <v>17390.73</v>
      </c>
      <c r="U22" s="11">
        <v>19999.330000000002</v>
      </c>
      <c r="W22" s="2"/>
      <c r="X22" s="2"/>
      <c r="Y22" s="2"/>
      <c r="Z22" s="2"/>
      <c r="AA22" s="2"/>
    </row>
    <row r="23" spans="1:27" ht="13.65" customHeight="1">
      <c r="A23" s="3" t="s">
        <v>7</v>
      </c>
      <c r="B23" s="3" t="s">
        <v>3</v>
      </c>
      <c r="C23" s="4" t="s">
        <v>4</v>
      </c>
      <c r="D23" s="4" t="s">
        <v>5</v>
      </c>
      <c r="E23" s="18" t="s">
        <v>8</v>
      </c>
      <c r="F23" s="21" t="s">
        <v>9</v>
      </c>
      <c r="G23" s="8" t="s">
        <v>2</v>
      </c>
      <c r="H23" s="2"/>
      <c r="L23">
        <f t="shared" si="0"/>
        <v>13</v>
      </c>
      <c r="M23" s="43">
        <f t="shared" si="1"/>
        <v>394.55</v>
      </c>
      <c r="P23" s="13">
        <v>13</v>
      </c>
      <c r="Q23" s="11">
        <v>9831.5400000000009</v>
      </c>
      <c r="R23" s="11">
        <v>12781.36</v>
      </c>
      <c r="S23" s="11">
        <v>16095.06</v>
      </c>
      <c r="T23" s="11">
        <v>18935.29</v>
      </c>
      <c r="U23" s="11">
        <v>21775.55</v>
      </c>
      <c r="W23" s="2"/>
      <c r="X23" s="2"/>
      <c r="Y23" s="2"/>
      <c r="Z23" s="2"/>
      <c r="AA23" s="2"/>
    </row>
    <row r="24" spans="1:27" ht="13.65" customHeight="1" thickBot="1">
      <c r="A24" s="5">
        <v>0</v>
      </c>
      <c r="B24" s="5">
        <v>0</v>
      </c>
      <c r="C24" s="6">
        <v>0</v>
      </c>
      <c r="D24" s="6">
        <v>0</v>
      </c>
      <c r="E24" s="19" t="e">
        <f>ROUND((K24+K25),0)</f>
        <v>#N/A</v>
      </c>
      <c r="F24" s="22" t="e">
        <f>ROUND(E24/N24*100,0)</f>
        <v>#N/A</v>
      </c>
      <c r="G24" s="9" t="e">
        <f>INDEX($Q$13:$U$58,MATCH(B24,$P$13:$P$58),MATCH(A24,$Q$12:$U$12))</f>
        <v>#N/A</v>
      </c>
      <c r="H24" s="2" t="e">
        <f>(G24*1.1)+J24</f>
        <v>#N/A</v>
      </c>
      <c r="I24" t="e">
        <f>+H24*1.06</f>
        <v>#N/A</v>
      </c>
      <c r="J24">
        <f>INDEX($M$10:$M$59,MATCH(B24,$L$10:$L$59),0)</f>
        <v>0</v>
      </c>
      <c r="K24" t="e">
        <f>I24*C24</f>
        <v>#N/A</v>
      </c>
      <c r="L24">
        <f t="shared" si="0"/>
        <v>14</v>
      </c>
      <c r="M24" s="43">
        <f t="shared" si="1"/>
        <v>424.90000000000003</v>
      </c>
      <c r="N24">
        <f>+100-D24</f>
        <v>100</v>
      </c>
      <c r="P24" s="13">
        <v>14</v>
      </c>
      <c r="Q24" s="11">
        <v>10239.9</v>
      </c>
      <c r="R24" s="11">
        <v>13823.93</v>
      </c>
      <c r="S24" s="11">
        <v>17407.89</v>
      </c>
      <c r="T24" s="11">
        <v>20479.88</v>
      </c>
      <c r="U24" s="11">
        <v>23551.87</v>
      </c>
      <c r="W24" s="2"/>
      <c r="X24" s="2"/>
      <c r="Y24" s="2"/>
      <c r="Z24" s="2"/>
      <c r="AA24" s="2"/>
    </row>
    <row r="25" spans="1:27" ht="13.65" customHeight="1">
      <c r="F25" s="15"/>
      <c r="G25" s="10"/>
      <c r="H25" s="2"/>
      <c r="I25" t="e">
        <f>+H24*0.0833*1.01</f>
        <v>#N/A</v>
      </c>
      <c r="K25" t="e">
        <f>+I25*C24</f>
        <v>#N/A</v>
      </c>
      <c r="L25">
        <f t="shared" si="0"/>
        <v>15</v>
      </c>
      <c r="M25" s="43">
        <f t="shared" si="1"/>
        <v>455.25</v>
      </c>
      <c r="P25" s="13">
        <v>15</v>
      </c>
      <c r="Q25" s="11">
        <v>11173.8</v>
      </c>
      <c r="R25" s="11">
        <v>15084.69</v>
      </c>
      <c r="S25" s="11">
        <v>18995.5</v>
      </c>
      <c r="T25" s="11">
        <v>22347.63</v>
      </c>
      <c r="U25" s="11">
        <v>25699.78</v>
      </c>
      <c r="W25" s="2"/>
      <c r="X25" s="2"/>
      <c r="Y25" s="2"/>
      <c r="Z25" s="2"/>
      <c r="AA25" s="2"/>
    </row>
    <row r="26" spans="1:27" ht="13.65" customHeight="1" thickBot="1">
      <c r="F26" s="7"/>
      <c r="G26" s="10"/>
      <c r="H26" s="2"/>
      <c r="L26">
        <f t="shared" si="0"/>
        <v>16</v>
      </c>
      <c r="M26" s="43">
        <f t="shared" si="1"/>
        <v>485.6</v>
      </c>
      <c r="P26" s="13">
        <v>16</v>
      </c>
      <c r="Q26" s="11">
        <v>11957.4</v>
      </c>
      <c r="R26" s="11">
        <v>16142.46</v>
      </c>
      <c r="S26" s="11">
        <v>20327.54</v>
      </c>
      <c r="T26" s="11">
        <v>23914.74</v>
      </c>
      <c r="U26" s="11">
        <v>27501.98</v>
      </c>
      <c r="W26" s="2"/>
      <c r="X26" s="2"/>
      <c r="Y26" s="2"/>
      <c r="Z26" s="2"/>
      <c r="AA26" s="2"/>
    </row>
    <row r="27" spans="1:27" ht="13.65" customHeight="1">
      <c r="A27" s="3" t="s">
        <v>7</v>
      </c>
      <c r="B27" s="3" t="s">
        <v>3</v>
      </c>
      <c r="C27" s="4" t="s">
        <v>4</v>
      </c>
      <c r="D27" s="4" t="s">
        <v>5</v>
      </c>
      <c r="E27" s="18" t="s">
        <v>8</v>
      </c>
      <c r="F27" s="21" t="s">
        <v>9</v>
      </c>
      <c r="G27" s="8" t="s">
        <v>2</v>
      </c>
      <c r="H27" s="2"/>
      <c r="L27">
        <f t="shared" si="0"/>
        <v>17</v>
      </c>
      <c r="M27" s="43">
        <f t="shared" si="1"/>
        <v>515.95000000000005</v>
      </c>
      <c r="P27" s="13">
        <v>17</v>
      </c>
      <c r="Q27" s="11">
        <v>11653.08</v>
      </c>
      <c r="R27" s="11">
        <v>17200.400000000001</v>
      </c>
      <c r="S27" s="11">
        <v>21659.72</v>
      </c>
      <c r="T27" s="11">
        <v>25482.02</v>
      </c>
      <c r="U27" s="11">
        <v>29304.32</v>
      </c>
      <c r="W27" s="2"/>
      <c r="X27" s="2"/>
      <c r="Y27" s="2"/>
      <c r="Z27" s="2"/>
      <c r="AA27" s="2"/>
    </row>
    <row r="28" spans="1:27" ht="13.65" customHeight="1" thickBot="1">
      <c r="A28" s="5">
        <v>0</v>
      </c>
      <c r="B28" s="5">
        <v>0</v>
      </c>
      <c r="C28" s="6">
        <v>0</v>
      </c>
      <c r="D28" s="6">
        <v>0</v>
      </c>
      <c r="E28" s="19" t="e">
        <f>ROUND((K28+K29),0)</f>
        <v>#N/A</v>
      </c>
      <c r="F28" s="22" t="e">
        <f>ROUND(E28/N28*100,0)</f>
        <v>#N/A</v>
      </c>
      <c r="G28" s="9" t="e">
        <f>INDEX($Q$13:$U$58,MATCH(B28,$P$13:$P$58),MATCH(A28,$Q$12:$U$12))</f>
        <v>#N/A</v>
      </c>
      <c r="H28" s="2" t="e">
        <f>(G28*1.1)+J28</f>
        <v>#N/A</v>
      </c>
      <c r="I28" t="e">
        <f>+H28*1.06</f>
        <v>#N/A</v>
      </c>
      <c r="J28">
        <f>INDEX($M$10:$M$59,MATCH(B28,$L$10:$L$59),0)</f>
        <v>0</v>
      </c>
      <c r="K28" t="e">
        <f>I28*C28</f>
        <v>#N/A</v>
      </c>
      <c r="L28">
        <f t="shared" si="0"/>
        <v>18</v>
      </c>
      <c r="M28" s="43">
        <f t="shared" si="1"/>
        <v>546.30000000000007</v>
      </c>
      <c r="N28">
        <f>+100-D28</f>
        <v>100</v>
      </c>
      <c r="P28" s="13">
        <v>18</v>
      </c>
      <c r="Q28" s="11">
        <v>13524.61</v>
      </c>
      <c r="R28" s="11">
        <v>18258.25</v>
      </c>
      <c r="S28" s="11">
        <v>22991.85</v>
      </c>
      <c r="T28" s="11">
        <v>27049.25</v>
      </c>
      <c r="U28" s="11">
        <v>31106.69</v>
      </c>
      <c r="W28" s="2"/>
      <c r="X28" s="2"/>
      <c r="Y28" s="2"/>
      <c r="Z28" s="2"/>
      <c r="AA28" s="2"/>
    </row>
    <row r="29" spans="1:27" ht="13.65" customHeight="1">
      <c r="F29" s="15"/>
      <c r="G29" s="10"/>
      <c r="H29" s="2"/>
      <c r="I29" t="e">
        <f>+H28*0.0833*1.01</f>
        <v>#N/A</v>
      </c>
      <c r="K29" t="e">
        <f>+I29*C28</f>
        <v>#N/A</v>
      </c>
      <c r="L29">
        <f t="shared" si="0"/>
        <v>19</v>
      </c>
      <c r="M29" s="43">
        <f t="shared" si="1"/>
        <v>576.65</v>
      </c>
      <c r="P29" s="13">
        <v>19</v>
      </c>
      <c r="Q29" s="11">
        <v>14308.27</v>
      </c>
      <c r="R29" s="11">
        <v>19316.150000000001</v>
      </c>
      <c r="S29" s="11">
        <v>24324.03</v>
      </c>
      <c r="T29" s="11">
        <v>28616.54</v>
      </c>
      <c r="U29" s="11">
        <v>32908.980000000003</v>
      </c>
      <c r="W29" s="2"/>
      <c r="X29" s="2"/>
      <c r="Y29" s="2"/>
      <c r="Z29" s="2"/>
      <c r="AA29" s="2"/>
    </row>
    <row r="30" spans="1:27" ht="13.65" customHeight="1" thickBot="1">
      <c r="F30" s="7"/>
      <c r="G30" s="10"/>
      <c r="H30" s="2"/>
      <c r="L30">
        <f t="shared" si="0"/>
        <v>20</v>
      </c>
      <c r="M30" s="43">
        <f t="shared" si="1"/>
        <v>607</v>
      </c>
      <c r="P30" s="13">
        <v>20</v>
      </c>
      <c r="Q30" s="11">
        <v>15817.04</v>
      </c>
      <c r="R30" s="11">
        <v>21666.65</v>
      </c>
      <c r="S30" s="11">
        <v>27587.98</v>
      </c>
      <c r="T30" s="11">
        <v>32411.35</v>
      </c>
      <c r="U30" s="11">
        <v>37311.919999999998</v>
      </c>
      <c r="W30" s="2"/>
      <c r="X30" s="2"/>
      <c r="Y30" s="2"/>
      <c r="Z30" s="2"/>
      <c r="AA30" s="2"/>
    </row>
    <row r="31" spans="1:27" ht="13.65" customHeight="1">
      <c r="A31" s="3" t="s">
        <v>7</v>
      </c>
      <c r="B31" s="3" t="s">
        <v>3</v>
      </c>
      <c r="C31" s="4" t="s">
        <v>4</v>
      </c>
      <c r="D31" s="4" t="s">
        <v>5</v>
      </c>
      <c r="E31" s="18" t="s">
        <v>8</v>
      </c>
      <c r="F31" s="21" t="s">
        <v>9</v>
      </c>
      <c r="G31" s="8" t="s">
        <v>2</v>
      </c>
      <c r="H31" s="2"/>
      <c r="L31">
        <f t="shared" si="0"/>
        <v>21</v>
      </c>
      <c r="M31" s="43">
        <f t="shared" si="1"/>
        <v>637.35</v>
      </c>
      <c r="P31" s="13">
        <v>21</v>
      </c>
      <c r="Q31" s="11">
        <v>16916.38</v>
      </c>
      <c r="R31" s="11">
        <v>23166.13</v>
      </c>
      <c r="S31" s="11">
        <v>29499.49</v>
      </c>
      <c r="T31" s="11">
        <v>34654.089999999997</v>
      </c>
      <c r="U31" s="11">
        <v>39893.65</v>
      </c>
      <c r="W31" s="2"/>
      <c r="X31" s="2"/>
      <c r="Y31" s="2"/>
      <c r="Z31" s="2"/>
      <c r="AA31" s="2"/>
    </row>
    <row r="32" spans="1:27" ht="13.65" customHeight="1" thickBot="1">
      <c r="A32" s="5">
        <v>0</v>
      </c>
      <c r="B32" s="5">
        <v>0</v>
      </c>
      <c r="C32" s="6">
        <v>0</v>
      </c>
      <c r="D32" s="6">
        <v>0</v>
      </c>
      <c r="E32" s="19" t="e">
        <f>ROUND((K32+K33),0)</f>
        <v>#N/A</v>
      </c>
      <c r="F32" s="22" t="e">
        <f>ROUND(E32/N32*100,0)</f>
        <v>#N/A</v>
      </c>
      <c r="G32" s="9" t="e">
        <f>INDEX($Q$13:$U$58,MATCH(B32,$P$13:$P$58),MATCH(A32,$Q$12:$U$12))</f>
        <v>#N/A</v>
      </c>
      <c r="H32" s="2" t="e">
        <f>(G32*1.1)+J32</f>
        <v>#N/A</v>
      </c>
      <c r="I32" t="e">
        <f>+H32*1.06</f>
        <v>#N/A</v>
      </c>
      <c r="J32">
        <f>INDEX($M$10:$M$59,MATCH(B32,$L$10:$L$59),0)</f>
        <v>0</v>
      </c>
      <c r="K32" t="e">
        <f>I32*C32</f>
        <v>#N/A</v>
      </c>
      <c r="L32">
        <f t="shared" si="0"/>
        <v>22</v>
      </c>
      <c r="M32" s="43">
        <f t="shared" si="1"/>
        <v>667.7</v>
      </c>
      <c r="N32">
        <f>+100-D32</f>
        <v>100</v>
      </c>
      <c r="P32" s="13">
        <v>22</v>
      </c>
      <c r="Q32" s="11">
        <v>18016.689999999999</v>
      </c>
      <c r="R32" s="11">
        <v>24672.51</v>
      </c>
      <c r="S32" s="11">
        <v>31420.15</v>
      </c>
      <c r="T32" s="11">
        <v>36910.36</v>
      </c>
      <c r="U32" s="11">
        <v>42494.86</v>
      </c>
      <c r="W32" s="2"/>
      <c r="X32" s="2"/>
      <c r="Y32" s="2"/>
      <c r="Z32" s="2"/>
      <c r="AA32" s="2"/>
    </row>
    <row r="33" spans="1:27" ht="13.65" customHeight="1" thickBot="1">
      <c r="F33" s="15"/>
      <c r="G33" s="10"/>
      <c r="H33" s="2"/>
      <c r="I33" t="e">
        <f>+H32*0.0833*1.01</f>
        <v>#N/A</v>
      </c>
      <c r="K33" t="e">
        <f>+I33*C32</f>
        <v>#N/A</v>
      </c>
      <c r="L33">
        <f t="shared" si="0"/>
        <v>23</v>
      </c>
      <c r="M33" s="43">
        <f t="shared" si="1"/>
        <v>698.05000000000007</v>
      </c>
      <c r="P33" s="13">
        <v>23</v>
      </c>
      <c r="Q33" s="11">
        <v>19120.93</v>
      </c>
      <c r="R33" s="11">
        <v>26186.57</v>
      </c>
      <c r="S33" s="11">
        <v>33342.01</v>
      </c>
      <c r="T33" s="11">
        <v>39174.97</v>
      </c>
      <c r="U33" s="11">
        <v>45094.12</v>
      </c>
      <c r="W33" s="2"/>
      <c r="X33" s="2"/>
      <c r="Y33" s="2"/>
      <c r="Z33" s="2"/>
      <c r="AA33" s="2"/>
    </row>
    <row r="34" spans="1:27" ht="13.65" customHeight="1" thickBot="1">
      <c r="A34" s="39" t="s">
        <v>18</v>
      </c>
      <c r="B34" s="40"/>
      <c r="C34" s="40"/>
      <c r="D34" s="40"/>
      <c r="E34" s="35"/>
      <c r="F34" s="36"/>
      <c r="G34" s="10"/>
      <c r="H34" s="2"/>
      <c r="L34">
        <f t="shared" si="0"/>
        <v>24</v>
      </c>
      <c r="M34" s="43">
        <f t="shared" si="1"/>
        <v>728.40000000000009</v>
      </c>
      <c r="P34" s="13">
        <v>24</v>
      </c>
      <c r="Q34" s="11">
        <v>20226</v>
      </c>
      <c r="R34" s="11">
        <v>27701.98</v>
      </c>
      <c r="S34" s="11">
        <v>35273.97</v>
      </c>
      <c r="T34" s="11">
        <v>41437.85</v>
      </c>
      <c r="U34" s="11">
        <v>47703.07</v>
      </c>
      <c r="W34" s="2"/>
      <c r="X34" s="2"/>
      <c r="Y34" s="2"/>
      <c r="Z34" s="2"/>
      <c r="AA34" s="2"/>
    </row>
    <row r="35" spans="1:27" ht="13.65" customHeight="1" thickBot="1">
      <c r="A35" s="28" t="s">
        <v>14</v>
      </c>
      <c r="B35" s="29" t="s">
        <v>16</v>
      </c>
      <c r="C35" s="34"/>
      <c r="D35" s="34"/>
      <c r="E35" s="34"/>
      <c r="F35" s="38"/>
      <c r="G35" s="8" t="s">
        <v>2</v>
      </c>
      <c r="H35" s="2"/>
      <c r="L35">
        <f t="shared" si="0"/>
        <v>25</v>
      </c>
      <c r="M35" s="43">
        <f>+$M$34</f>
        <v>728.40000000000009</v>
      </c>
      <c r="P35" s="13">
        <v>25</v>
      </c>
      <c r="Q35" s="11">
        <v>21335.14</v>
      </c>
      <c r="R35" s="11">
        <v>29218.05</v>
      </c>
      <c r="S35" s="11">
        <v>37204.06</v>
      </c>
      <c r="T35" s="11">
        <v>43709.03</v>
      </c>
      <c r="U35" s="11">
        <v>50317.57</v>
      </c>
      <c r="W35" s="2"/>
      <c r="X35" s="2"/>
      <c r="Y35" s="2"/>
      <c r="Z35" s="2"/>
      <c r="AA35" s="2"/>
    </row>
    <row r="36" spans="1:27" ht="13.65" customHeight="1">
      <c r="A36" s="32" t="s">
        <v>15</v>
      </c>
      <c r="B36" s="33" t="s">
        <v>17</v>
      </c>
      <c r="C36" s="4" t="s">
        <v>4</v>
      </c>
      <c r="D36" s="4" t="s">
        <v>5</v>
      </c>
      <c r="E36" s="18" t="s">
        <v>8</v>
      </c>
      <c r="F36" s="21" t="s">
        <v>9</v>
      </c>
      <c r="G36" s="9">
        <f>+A37*B37/100</f>
        <v>0</v>
      </c>
      <c r="H36" s="2">
        <f>(G36*1.1)+J36</f>
        <v>0</v>
      </c>
      <c r="I36">
        <f>+H36*1.06</f>
        <v>0</v>
      </c>
      <c r="K36">
        <f>I36*C37</f>
        <v>0</v>
      </c>
      <c r="L36">
        <f t="shared" si="0"/>
        <v>26</v>
      </c>
      <c r="M36" s="43">
        <f t="shared" ref="M36:M70" si="2">+$M$34</f>
        <v>728.40000000000009</v>
      </c>
      <c r="N36">
        <f>+100-D37</f>
        <v>100</v>
      </c>
      <c r="P36" s="13">
        <v>26</v>
      </c>
      <c r="Q36" s="11">
        <v>22446.75</v>
      </c>
      <c r="R36" s="11">
        <v>30739.919999999998</v>
      </c>
      <c r="S36" s="11">
        <v>39141.370000000003</v>
      </c>
      <c r="T36" s="11">
        <v>45985.2</v>
      </c>
      <c r="U36" s="11">
        <v>52937.75</v>
      </c>
      <c r="W36" s="2"/>
      <c r="X36" s="2"/>
      <c r="Y36" s="2"/>
      <c r="Z36" s="2"/>
      <c r="AA36" s="2"/>
    </row>
    <row r="37" spans="1:27" ht="13.65" customHeight="1" thickBot="1">
      <c r="A37" s="30"/>
      <c r="B37" s="31"/>
      <c r="C37" s="37"/>
      <c r="D37" s="37">
        <v>0</v>
      </c>
      <c r="E37" s="19">
        <f>ROUND((K36+K37),0)</f>
        <v>0</v>
      </c>
      <c r="F37" s="22">
        <f>ROUND(E37/N36*100,0)</f>
        <v>0</v>
      </c>
      <c r="I37">
        <f>+H36*0.0833*1.01</f>
        <v>0</v>
      </c>
      <c r="K37">
        <f>+I37*C37</f>
        <v>0</v>
      </c>
      <c r="L37">
        <f t="shared" si="0"/>
        <v>27</v>
      </c>
      <c r="M37" s="43">
        <f t="shared" si="2"/>
        <v>728.40000000000009</v>
      </c>
      <c r="P37" s="13">
        <v>27</v>
      </c>
      <c r="Q37" s="11">
        <v>23558.92</v>
      </c>
      <c r="R37" s="11">
        <v>32262.44</v>
      </c>
      <c r="S37" s="11">
        <v>41086.660000000003</v>
      </c>
      <c r="T37" s="11">
        <v>48266.5</v>
      </c>
      <c r="U37" s="11">
        <v>55563.91</v>
      </c>
      <c r="W37" s="2"/>
      <c r="X37" s="2"/>
      <c r="Y37" s="2"/>
      <c r="Z37" s="2"/>
      <c r="AA37" s="2"/>
    </row>
    <row r="38" spans="1:27" ht="13.65" customHeight="1">
      <c r="L38">
        <f t="shared" si="0"/>
        <v>28</v>
      </c>
      <c r="M38" s="43">
        <f t="shared" si="2"/>
        <v>728.40000000000009</v>
      </c>
      <c r="P38" s="13">
        <v>28</v>
      </c>
      <c r="Q38" s="11">
        <v>24675.45</v>
      </c>
      <c r="R38" s="11">
        <v>33790.94</v>
      </c>
      <c r="S38" s="11">
        <v>43029</v>
      </c>
      <c r="T38" s="11">
        <v>50552.68</v>
      </c>
      <c r="U38" s="11">
        <v>58195.64</v>
      </c>
      <c r="W38" s="2"/>
      <c r="X38" s="2"/>
      <c r="Y38" s="2"/>
      <c r="Z38" s="2"/>
      <c r="AA38" s="2"/>
    </row>
    <row r="39" spans="1:27" ht="13.65" customHeight="1">
      <c r="L39">
        <f t="shared" si="0"/>
        <v>29</v>
      </c>
      <c r="M39" s="43">
        <f t="shared" si="2"/>
        <v>728.40000000000009</v>
      </c>
      <c r="P39" s="13">
        <v>29</v>
      </c>
      <c r="Q39" s="11">
        <v>25794.61</v>
      </c>
      <c r="R39" s="11">
        <v>35325.910000000003</v>
      </c>
      <c r="S39" s="11">
        <v>44979.199999999997</v>
      </c>
      <c r="T39" s="11">
        <v>52843.99</v>
      </c>
      <c r="U39" s="11">
        <v>60833.29</v>
      </c>
      <c r="W39" s="2"/>
      <c r="X39" s="2"/>
      <c r="Y39" s="2"/>
      <c r="Z39" s="2"/>
      <c r="AA39" s="2"/>
    </row>
    <row r="40" spans="1:27" ht="13.65" customHeight="1">
      <c r="L40">
        <f t="shared" si="0"/>
        <v>30</v>
      </c>
      <c r="M40" s="43">
        <f t="shared" si="2"/>
        <v>728.40000000000009</v>
      </c>
      <c r="P40" s="13">
        <v>30</v>
      </c>
      <c r="Q40" s="11">
        <v>26916.14</v>
      </c>
      <c r="R40" s="11">
        <v>36861.339999999997</v>
      </c>
      <c r="S40" s="11">
        <v>46937.62</v>
      </c>
      <c r="T40" s="11">
        <v>55144.86</v>
      </c>
      <c r="U40" s="11">
        <v>63481.99</v>
      </c>
      <c r="W40" s="2"/>
      <c r="X40" s="2"/>
      <c r="Y40" s="2"/>
      <c r="Z40" s="2"/>
      <c r="AA40" s="2"/>
    </row>
    <row r="41" spans="1:27" ht="13.65" customHeight="1">
      <c r="L41">
        <f t="shared" si="0"/>
        <v>31</v>
      </c>
      <c r="M41" s="43">
        <f t="shared" si="2"/>
        <v>728.40000000000009</v>
      </c>
      <c r="P41" s="13">
        <v>31</v>
      </c>
      <c r="Q41" s="11">
        <v>28643.25</v>
      </c>
      <c r="R41" s="11">
        <v>39225.949999999997</v>
      </c>
      <c r="S41" s="11">
        <v>49947.95</v>
      </c>
      <c r="T41" s="11">
        <v>58676.6</v>
      </c>
      <c r="U41" s="11">
        <v>67553.38</v>
      </c>
      <c r="W41" s="2"/>
      <c r="X41" s="2"/>
      <c r="Y41" s="2"/>
      <c r="Z41" s="2"/>
      <c r="AA41" s="2"/>
    </row>
    <row r="42" spans="1:27" ht="13.65" customHeight="1">
      <c r="L42">
        <f t="shared" si="0"/>
        <v>32</v>
      </c>
      <c r="M42" s="43">
        <f t="shared" si="2"/>
        <v>728.40000000000009</v>
      </c>
      <c r="P42" s="13">
        <v>32</v>
      </c>
      <c r="Q42" s="11">
        <v>30371.91</v>
      </c>
      <c r="R42" s="11">
        <v>41592.559999999998</v>
      </c>
      <c r="S42" s="11">
        <v>52969.87</v>
      </c>
      <c r="T42" s="11">
        <v>62226.77</v>
      </c>
      <c r="U42" s="11">
        <v>71634.39</v>
      </c>
      <c r="W42" s="2"/>
      <c r="X42" s="2"/>
      <c r="Y42" s="2"/>
      <c r="Z42" s="2"/>
      <c r="AA42" s="2"/>
    </row>
    <row r="43" spans="1:27" ht="13.65" customHeight="1">
      <c r="L43">
        <f t="shared" si="0"/>
        <v>33</v>
      </c>
      <c r="M43" s="43">
        <f t="shared" si="2"/>
        <v>728.40000000000009</v>
      </c>
      <c r="P43" s="13">
        <v>33</v>
      </c>
      <c r="Q43" s="11">
        <v>32107.200000000001</v>
      </c>
      <c r="R43" s="11">
        <v>43972.07</v>
      </c>
      <c r="S43" s="11">
        <v>55989.81</v>
      </c>
      <c r="T43" s="11">
        <v>65780.19</v>
      </c>
      <c r="U43" s="11">
        <v>75724.95</v>
      </c>
      <c r="W43" s="2"/>
      <c r="X43" s="2"/>
      <c r="Y43" s="2"/>
      <c r="Z43" s="2"/>
      <c r="AA43" s="2"/>
    </row>
    <row r="44" spans="1:27" ht="13.65" customHeight="1">
      <c r="L44">
        <f t="shared" si="0"/>
        <v>34</v>
      </c>
      <c r="M44" s="43">
        <f t="shared" si="2"/>
        <v>728.40000000000009</v>
      </c>
      <c r="P44" s="13">
        <v>34</v>
      </c>
      <c r="Q44" s="11">
        <v>33846.69</v>
      </c>
      <c r="R44" s="11">
        <v>46353.55</v>
      </c>
      <c r="S44" s="11">
        <v>59021.4</v>
      </c>
      <c r="T44" s="11">
        <v>69336.100000000006</v>
      </c>
      <c r="U44" s="11">
        <v>79825.100000000006</v>
      </c>
      <c r="W44" s="2"/>
      <c r="X44" s="2"/>
      <c r="Y44" s="2"/>
      <c r="Z44" s="2"/>
      <c r="AA44" s="2"/>
    </row>
    <row r="45" spans="1:27" ht="13.65" customHeight="1">
      <c r="L45">
        <f t="shared" si="0"/>
        <v>35</v>
      </c>
      <c r="M45" s="43">
        <f t="shared" si="2"/>
        <v>728.40000000000009</v>
      </c>
      <c r="P45" s="13">
        <v>35</v>
      </c>
      <c r="Q45" s="11">
        <v>35587.29</v>
      </c>
      <c r="R45" s="11">
        <v>48736.47</v>
      </c>
      <c r="S45" s="11">
        <v>62060.04</v>
      </c>
      <c r="T45" s="11">
        <v>72912.11</v>
      </c>
      <c r="U45" s="11">
        <v>83927.86</v>
      </c>
      <c r="W45" s="2"/>
      <c r="X45" s="2"/>
      <c r="Y45" s="2"/>
      <c r="Z45" s="2"/>
      <c r="AA45" s="2"/>
    </row>
    <row r="46" spans="1:27" ht="13.65" customHeight="1">
      <c r="L46">
        <f t="shared" si="0"/>
        <v>36</v>
      </c>
      <c r="M46" s="43">
        <f t="shared" si="2"/>
        <v>728.40000000000009</v>
      </c>
      <c r="P46" s="13">
        <v>36</v>
      </c>
      <c r="Q46" s="11">
        <v>37334.82</v>
      </c>
      <c r="R46" s="11">
        <v>51128.88</v>
      </c>
      <c r="S46" s="11">
        <v>65105.66</v>
      </c>
      <c r="T46" s="11">
        <v>76483.95</v>
      </c>
      <c r="U46" s="11">
        <v>88053.97</v>
      </c>
      <c r="W46" s="2"/>
      <c r="X46" s="2"/>
      <c r="Y46" s="2"/>
      <c r="Z46" s="2"/>
      <c r="AA46" s="2"/>
    </row>
    <row r="47" spans="1:27" ht="13.65" customHeight="1">
      <c r="L47">
        <f t="shared" si="0"/>
        <v>37</v>
      </c>
      <c r="M47" s="43">
        <f t="shared" si="2"/>
        <v>728.40000000000009</v>
      </c>
      <c r="P47" s="13">
        <v>37</v>
      </c>
      <c r="Q47" s="11">
        <v>39083.29</v>
      </c>
      <c r="R47" s="11">
        <v>53522.42</v>
      </c>
      <c r="S47" s="11">
        <v>68152.7</v>
      </c>
      <c r="T47" s="11">
        <v>80070.41</v>
      </c>
      <c r="U47" s="11">
        <v>92183.37</v>
      </c>
      <c r="W47" s="2"/>
      <c r="X47" s="2"/>
      <c r="Y47" s="2"/>
      <c r="Z47" s="2"/>
      <c r="AA47" s="2"/>
    </row>
    <row r="48" spans="1:27" ht="13.65" customHeight="1">
      <c r="L48">
        <f t="shared" si="0"/>
        <v>38</v>
      </c>
      <c r="M48" s="43">
        <f t="shared" si="2"/>
        <v>728.40000000000009</v>
      </c>
      <c r="P48" s="13">
        <v>38</v>
      </c>
      <c r="Q48" s="11">
        <v>40839.18</v>
      </c>
      <c r="R48" s="11">
        <v>55930.89</v>
      </c>
      <c r="S48" s="11">
        <v>71218.429999999993</v>
      </c>
      <c r="T48" s="11">
        <v>83672.100000000006</v>
      </c>
      <c r="U48" s="11">
        <v>96313.27</v>
      </c>
      <c r="W48" s="2"/>
      <c r="X48" s="2"/>
      <c r="Y48" s="2"/>
      <c r="Z48" s="2"/>
      <c r="AA48" s="2"/>
    </row>
    <row r="49" spans="12:27">
      <c r="L49">
        <f t="shared" si="0"/>
        <v>39</v>
      </c>
      <c r="M49" s="43">
        <f t="shared" si="2"/>
        <v>728.40000000000009</v>
      </c>
      <c r="P49" s="13">
        <v>39</v>
      </c>
      <c r="Q49" s="11">
        <v>42599.26</v>
      </c>
      <c r="R49" s="11">
        <v>58340.28</v>
      </c>
      <c r="S49" s="11">
        <v>74285.460000000006</v>
      </c>
      <c r="T49" s="11">
        <v>87268.2</v>
      </c>
      <c r="U49" s="11">
        <v>100470.03</v>
      </c>
      <c r="W49" s="2"/>
      <c r="X49" s="2"/>
      <c r="Y49" s="2"/>
      <c r="Z49" s="2"/>
      <c r="AA49" s="2"/>
    </row>
    <row r="50" spans="12:27">
      <c r="L50">
        <f t="shared" si="0"/>
        <v>40</v>
      </c>
      <c r="M50" s="43">
        <f t="shared" si="2"/>
        <v>728.40000000000009</v>
      </c>
      <c r="P50" s="13">
        <v>40</v>
      </c>
      <c r="Q50" s="11">
        <v>44359.57</v>
      </c>
      <c r="R50" s="11">
        <v>60750.19</v>
      </c>
      <c r="S50" s="11">
        <v>77353.009999999995</v>
      </c>
      <c r="T50" s="11">
        <v>90887.44</v>
      </c>
      <c r="U50" s="11">
        <v>104618.45</v>
      </c>
      <c r="W50" s="2"/>
      <c r="X50" s="2"/>
      <c r="Y50" s="2"/>
      <c r="Z50" s="2"/>
      <c r="AA50" s="2"/>
    </row>
    <row r="51" spans="12:27">
      <c r="L51">
        <f t="shared" si="0"/>
        <v>41</v>
      </c>
      <c r="M51" s="43">
        <f t="shared" si="2"/>
        <v>728.40000000000009</v>
      </c>
      <c r="P51" s="13">
        <v>41</v>
      </c>
      <c r="Q51" s="44">
        <f t="shared" ref="Q51:Q70" si="3">$Q$50/40*$P51</f>
        <v>45468.559250000006</v>
      </c>
      <c r="R51" s="44">
        <f>$R$50/40*$P51</f>
        <v>62268.944750000002</v>
      </c>
      <c r="S51" s="44">
        <f>$S$50/40*$P51</f>
        <v>79286.835249999989</v>
      </c>
      <c r="T51" s="44">
        <f>$T$50/40*$P51</f>
        <v>93159.626000000004</v>
      </c>
      <c r="U51" s="44">
        <f>$U$50/40*$P51</f>
        <v>107233.91124999999</v>
      </c>
    </row>
    <row r="52" spans="12:27">
      <c r="L52">
        <f t="shared" si="0"/>
        <v>42</v>
      </c>
      <c r="M52" s="43">
        <f t="shared" si="2"/>
        <v>728.40000000000009</v>
      </c>
      <c r="P52" s="13">
        <v>42</v>
      </c>
      <c r="Q52" s="44">
        <f t="shared" si="3"/>
        <v>46577.548500000004</v>
      </c>
      <c r="R52" s="44">
        <f t="shared" ref="R52:R70" si="4">$R$50/40*$P52</f>
        <v>63787.699500000002</v>
      </c>
      <c r="S52" s="44">
        <f t="shared" ref="S52:S70" si="5">$S$50/40*$P52</f>
        <v>81220.660499999998</v>
      </c>
      <c r="T52" s="44">
        <f t="shared" ref="T52:T70" si="6">$T$50/40*$P52</f>
        <v>95431.812000000005</v>
      </c>
      <c r="U52" s="44">
        <f t="shared" ref="U52:U70" si="7">$U$50/40*$P52</f>
        <v>109849.3725</v>
      </c>
    </row>
    <row r="53" spans="12:27">
      <c r="L53">
        <f t="shared" si="0"/>
        <v>43</v>
      </c>
      <c r="M53" s="43">
        <f t="shared" si="2"/>
        <v>728.40000000000009</v>
      </c>
      <c r="P53" s="13">
        <v>43</v>
      </c>
      <c r="Q53" s="44">
        <f t="shared" si="3"/>
        <v>47686.537750000003</v>
      </c>
      <c r="R53" s="44">
        <f t="shared" si="4"/>
        <v>65306.454250000003</v>
      </c>
      <c r="S53" s="44">
        <f t="shared" si="5"/>
        <v>83154.485749999993</v>
      </c>
      <c r="T53" s="44">
        <f t="shared" si="6"/>
        <v>97703.998000000007</v>
      </c>
      <c r="U53" s="44">
        <f t="shared" si="7"/>
        <v>112464.83374999999</v>
      </c>
    </row>
    <row r="54" spans="12:27">
      <c r="L54">
        <f t="shared" si="0"/>
        <v>44</v>
      </c>
      <c r="M54" s="43">
        <f t="shared" si="2"/>
        <v>728.40000000000009</v>
      </c>
      <c r="P54" s="13">
        <v>44</v>
      </c>
      <c r="Q54" s="44">
        <f t="shared" si="3"/>
        <v>48795.527000000002</v>
      </c>
      <c r="R54" s="44">
        <f t="shared" si="4"/>
        <v>66825.209000000003</v>
      </c>
      <c r="S54" s="44">
        <f t="shared" si="5"/>
        <v>85088.310999999987</v>
      </c>
      <c r="T54" s="44">
        <f t="shared" si="6"/>
        <v>99976.184000000008</v>
      </c>
      <c r="U54" s="44">
        <f t="shared" si="7"/>
        <v>115080.295</v>
      </c>
    </row>
    <row r="55" spans="12:27">
      <c r="L55">
        <f t="shared" si="0"/>
        <v>45</v>
      </c>
      <c r="M55" s="43">
        <f t="shared" si="2"/>
        <v>728.40000000000009</v>
      </c>
      <c r="P55" s="13">
        <v>45</v>
      </c>
      <c r="Q55" s="44">
        <f t="shared" si="3"/>
        <v>49904.516250000001</v>
      </c>
      <c r="R55" s="44">
        <f t="shared" si="4"/>
        <v>68343.963749999995</v>
      </c>
      <c r="S55" s="44">
        <f t="shared" si="5"/>
        <v>87022.136249999996</v>
      </c>
      <c r="T55" s="44">
        <f t="shared" si="6"/>
        <v>102248.37000000001</v>
      </c>
      <c r="U55" s="44">
        <f t="shared" si="7"/>
        <v>117695.75624999999</v>
      </c>
    </row>
    <row r="56" spans="12:27">
      <c r="L56">
        <f t="shared" si="0"/>
        <v>46</v>
      </c>
      <c r="M56" s="43">
        <f t="shared" si="2"/>
        <v>728.40000000000009</v>
      </c>
      <c r="P56" s="13">
        <v>46</v>
      </c>
      <c r="Q56" s="44">
        <f t="shared" si="3"/>
        <v>51013.505500000007</v>
      </c>
      <c r="R56" s="44">
        <f t="shared" si="4"/>
        <v>69862.718500000003</v>
      </c>
      <c r="S56" s="44">
        <f t="shared" si="5"/>
        <v>88955.96149999999</v>
      </c>
      <c r="T56" s="44">
        <f t="shared" si="6"/>
        <v>104520.55600000001</v>
      </c>
      <c r="U56" s="44">
        <f t="shared" si="7"/>
        <v>120311.2175</v>
      </c>
    </row>
    <row r="57" spans="12:27">
      <c r="L57">
        <f t="shared" si="0"/>
        <v>47</v>
      </c>
      <c r="M57" s="43">
        <f t="shared" si="2"/>
        <v>728.40000000000009</v>
      </c>
      <c r="P57" s="13">
        <v>47</v>
      </c>
      <c r="Q57" s="44">
        <f t="shared" si="3"/>
        <v>52122.494750000005</v>
      </c>
      <c r="R57" s="44">
        <f t="shared" si="4"/>
        <v>71381.47325000001</v>
      </c>
      <c r="S57" s="44">
        <f t="shared" si="5"/>
        <v>90889.786749999999</v>
      </c>
      <c r="T57" s="44">
        <f t="shared" si="6"/>
        <v>106792.74200000001</v>
      </c>
      <c r="U57" s="44">
        <f t="shared" si="7"/>
        <v>122926.67874999999</v>
      </c>
    </row>
    <row r="58" spans="12:27">
      <c r="L58">
        <f t="shared" si="0"/>
        <v>48</v>
      </c>
      <c r="M58" s="43">
        <f t="shared" si="2"/>
        <v>728.40000000000009</v>
      </c>
      <c r="P58" s="13">
        <v>48</v>
      </c>
      <c r="Q58" s="44">
        <f t="shared" si="3"/>
        <v>53231.484000000004</v>
      </c>
      <c r="R58" s="44">
        <f t="shared" si="4"/>
        <v>72900.228000000003</v>
      </c>
      <c r="S58" s="44">
        <f t="shared" si="5"/>
        <v>92823.611999999994</v>
      </c>
      <c r="T58" s="44">
        <f t="shared" si="6"/>
        <v>109064.92800000001</v>
      </c>
      <c r="U58" s="44">
        <f t="shared" si="7"/>
        <v>125542.13999999998</v>
      </c>
    </row>
    <row r="59" spans="12:27">
      <c r="L59">
        <v>49</v>
      </c>
      <c r="M59" s="43">
        <f t="shared" si="2"/>
        <v>728.40000000000009</v>
      </c>
      <c r="P59" s="13">
        <v>49</v>
      </c>
      <c r="Q59" s="44">
        <f t="shared" si="3"/>
        <v>54340.473250000003</v>
      </c>
      <c r="R59" s="44">
        <f t="shared" si="4"/>
        <v>74418.982749999996</v>
      </c>
      <c r="S59" s="44">
        <f t="shared" si="5"/>
        <v>94757.437249999988</v>
      </c>
      <c r="T59" s="44">
        <f t="shared" si="6"/>
        <v>111337.114</v>
      </c>
      <c r="U59" s="44">
        <f t="shared" si="7"/>
        <v>128157.60124999999</v>
      </c>
    </row>
    <row r="60" spans="12:27">
      <c r="L60">
        <v>50</v>
      </c>
      <c r="M60" s="43">
        <f t="shared" si="2"/>
        <v>728.40000000000009</v>
      </c>
      <c r="P60" s="13">
        <v>50</v>
      </c>
      <c r="Q60" s="44">
        <f t="shared" si="3"/>
        <v>55449.462500000001</v>
      </c>
      <c r="R60" s="44">
        <f t="shared" si="4"/>
        <v>75937.737500000003</v>
      </c>
      <c r="S60" s="44">
        <f t="shared" si="5"/>
        <v>96691.262499999997</v>
      </c>
      <c r="T60" s="44">
        <f t="shared" si="6"/>
        <v>113609.3</v>
      </c>
      <c r="U60" s="44">
        <f t="shared" si="7"/>
        <v>130773.06249999999</v>
      </c>
    </row>
    <row r="61" spans="12:27">
      <c r="L61">
        <v>51</v>
      </c>
      <c r="M61" s="43">
        <f t="shared" si="2"/>
        <v>728.40000000000009</v>
      </c>
      <c r="P61" s="13">
        <v>51</v>
      </c>
      <c r="Q61" s="44">
        <f t="shared" si="3"/>
        <v>56558.451750000007</v>
      </c>
      <c r="R61" s="44">
        <f t="shared" si="4"/>
        <v>77456.49225000001</v>
      </c>
      <c r="S61" s="44">
        <f t="shared" si="5"/>
        <v>98625.087749999992</v>
      </c>
      <c r="T61" s="44">
        <f t="shared" si="6"/>
        <v>115881.486</v>
      </c>
      <c r="U61" s="44">
        <f t="shared" si="7"/>
        <v>133388.52374999999</v>
      </c>
    </row>
    <row r="62" spans="12:27">
      <c r="L62">
        <v>52</v>
      </c>
      <c r="M62" s="43">
        <f t="shared" si="2"/>
        <v>728.40000000000009</v>
      </c>
      <c r="P62" s="13">
        <v>52</v>
      </c>
      <c r="Q62" s="44">
        <f t="shared" si="3"/>
        <v>57667.441000000006</v>
      </c>
      <c r="R62" s="44">
        <f t="shared" si="4"/>
        <v>78975.247000000003</v>
      </c>
      <c r="S62" s="44">
        <f t="shared" si="5"/>
        <v>100558.913</v>
      </c>
      <c r="T62" s="44">
        <f t="shared" si="6"/>
        <v>118153.67200000001</v>
      </c>
      <c r="U62" s="44">
        <f t="shared" si="7"/>
        <v>136003.98499999999</v>
      </c>
    </row>
    <row r="63" spans="12:27">
      <c r="L63">
        <v>53</v>
      </c>
      <c r="M63" s="43">
        <f t="shared" si="2"/>
        <v>728.40000000000009</v>
      </c>
      <c r="P63" s="13">
        <v>53</v>
      </c>
      <c r="Q63" s="44">
        <f t="shared" si="3"/>
        <v>58776.430250000005</v>
      </c>
      <c r="R63" s="44">
        <f t="shared" si="4"/>
        <v>80494.001749999996</v>
      </c>
      <c r="S63" s="44">
        <f t="shared" si="5"/>
        <v>102492.73824999999</v>
      </c>
      <c r="T63" s="44">
        <f t="shared" si="6"/>
        <v>120425.85800000001</v>
      </c>
      <c r="U63" s="44">
        <f t="shared" si="7"/>
        <v>138619.44624999998</v>
      </c>
    </row>
    <row r="64" spans="12:27">
      <c r="L64">
        <v>54</v>
      </c>
      <c r="M64" s="43">
        <f t="shared" si="2"/>
        <v>728.40000000000009</v>
      </c>
      <c r="P64" s="13">
        <v>54</v>
      </c>
      <c r="Q64" s="44">
        <f t="shared" si="3"/>
        <v>59885.419500000004</v>
      </c>
      <c r="R64" s="44">
        <f t="shared" si="4"/>
        <v>82012.756500000003</v>
      </c>
      <c r="S64" s="44">
        <f t="shared" si="5"/>
        <v>104426.56349999999</v>
      </c>
      <c r="T64" s="44">
        <f t="shared" si="6"/>
        <v>122698.04400000001</v>
      </c>
      <c r="U64" s="44">
        <f t="shared" si="7"/>
        <v>141234.9075</v>
      </c>
    </row>
    <row r="65" spans="12:21">
      <c r="L65">
        <v>55</v>
      </c>
      <c r="M65" s="43">
        <f t="shared" si="2"/>
        <v>728.40000000000009</v>
      </c>
      <c r="P65" s="13">
        <v>55</v>
      </c>
      <c r="Q65" s="44">
        <f t="shared" si="3"/>
        <v>60994.408750000002</v>
      </c>
      <c r="R65" s="44">
        <f t="shared" si="4"/>
        <v>83531.51125000001</v>
      </c>
      <c r="S65" s="44">
        <f t="shared" si="5"/>
        <v>106360.38875</v>
      </c>
      <c r="T65" s="44">
        <f t="shared" si="6"/>
        <v>124970.23000000001</v>
      </c>
      <c r="U65" s="44">
        <f t="shared" si="7"/>
        <v>143850.36874999999</v>
      </c>
    </row>
    <row r="66" spans="12:21">
      <c r="L66">
        <v>56</v>
      </c>
      <c r="M66" s="43">
        <f t="shared" si="2"/>
        <v>728.40000000000009</v>
      </c>
      <c r="P66" s="13">
        <v>56</v>
      </c>
      <c r="Q66" s="44">
        <f t="shared" si="3"/>
        <v>62103.398000000001</v>
      </c>
      <c r="R66" s="44">
        <f t="shared" si="4"/>
        <v>85050.266000000003</v>
      </c>
      <c r="S66" s="44">
        <f t="shared" si="5"/>
        <v>108294.21399999999</v>
      </c>
      <c r="T66" s="44">
        <f t="shared" si="6"/>
        <v>127242.41600000001</v>
      </c>
      <c r="U66" s="44">
        <f t="shared" si="7"/>
        <v>146465.82999999999</v>
      </c>
    </row>
    <row r="67" spans="12:21">
      <c r="L67">
        <v>57</v>
      </c>
      <c r="M67" s="43">
        <f t="shared" si="2"/>
        <v>728.40000000000009</v>
      </c>
      <c r="P67" s="13">
        <v>57</v>
      </c>
      <c r="Q67" s="44">
        <f t="shared" si="3"/>
        <v>63212.387250000007</v>
      </c>
      <c r="R67" s="44">
        <f t="shared" si="4"/>
        <v>86569.020749999996</v>
      </c>
      <c r="S67" s="44">
        <f t="shared" si="5"/>
        <v>110228.03924999999</v>
      </c>
      <c r="T67" s="44">
        <f t="shared" si="6"/>
        <v>129514.60200000001</v>
      </c>
      <c r="U67" s="44">
        <f t="shared" si="7"/>
        <v>149081.29124999998</v>
      </c>
    </row>
    <row r="68" spans="12:21">
      <c r="L68">
        <v>58</v>
      </c>
      <c r="M68" s="43">
        <f t="shared" si="2"/>
        <v>728.40000000000009</v>
      </c>
      <c r="P68" s="13">
        <v>58</v>
      </c>
      <c r="Q68" s="44">
        <f t="shared" si="3"/>
        <v>64321.376500000006</v>
      </c>
      <c r="R68" s="44">
        <f t="shared" si="4"/>
        <v>88087.775500000003</v>
      </c>
      <c r="S68" s="44">
        <f t="shared" si="5"/>
        <v>112161.8645</v>
      </c>
      <c r="T68" s="44">
        <f t="shared" si="6"/>
        <v>131786.788</v>
      </c>
      <c r="U68" s="44">
        <f t="shared" si="7"/>
        <v>151696.7525</v>
      </c>
    </row>
    <row r="69" spans="12:21">
      <c r="L69">
        <v>59</v>
      </c>
      <c r="M69" s="43">
        <f t="shared" si="2"/>
        <v>728.40000000000009</v>
      </c>
      <c r="P69" s="13">
        <v>59</v>
      </c>
      <c r="Q69" s="44">
        <f t="shared" si="3"/>
        <v>65430.365750000004</v>
      </c>
      <c r="R69" s="44">
        <f t="shared" si="4"/>
        <v>89606.530250000011</v>
      </c>
      <c r="S69" s="44">
        <f t="shared" si="5"/>
        <v>114095.68974999999</v>
      </c>
      <c r="T69" s="44">
        <f t="shared" si="6"/>
        <v>134058.97400000002</v>
      </c>
      <c r="U69" s="44">
        <f t="shared" si="7"/>
        <v>154312.21375</v>
      </c>
    </row>
    <row r="70" spans="12:21">
      <c r="L70">
        <v>60</v>
      </c>
      <c r="M70" s="43">
        <f t="shared" si="2"/>
        <v>728.40000000000009</v>
      </c>
      <c r="P70" s="13">
        <v>60</v>
      </c>
      <c r="Q70" s="44">
        <f t="shared" si="3"/>
        <v>66539.35500000001</v>
      </c>
      <c r="R70" s="44">
        <f t="shared" si="4"/>
        <v>91125.285000000003</v>
      </c>
      <c r="S70" s="44">
        <f t="shared" si="5"/>
        <v>116029.51499999998</v>
      </c>
      <c r="T70" s="44">
        <f t="shared" si="6"/>
        <v>136331.16</v>
      </c>
      <c r="U70" s="44">
        <f t="shared" si="7"/>
        <v>156927.67499999999</v>
      </c>
    </row>
  </sheetData>
  <sheetProtection selectLockedCells="1" selectUnlockedCells="1"/>
  <mergeCells count="5">
    <mergeCell ref="O11:O12"/>
    <mergeCell ref="O15:O16"/>
    <mergeCell ref="P11:U11"/>
    <mergeCell ref="V11:V12"/>
    <mergeCell ref="V15:V16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171</TotalTime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Díaz</dc:creator>
  <cp:lastModifiedBy>elena castiñeira</cp:lastModifiedBy>
  <cp:revision>3</cp:revision>
  <cp:lastPrinted>1601-01-01T00:00:00Z</cp:lastPrinted>
  <dcterms:created xsi:type="dcterms:W3CDTF">2010-06-29T12:09:52Z</dcterms:created>
  <dcterms:modified xsi:type="dcterms:W3CDTF">2020-04-09T13:35:23Z</dcterms:modified>
</cp:coreProperties>
</file>